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PZ\DPZ_2022\cv_7\"/>
    </mc:Choice>
  </mc:AlternateContent>
  <bookViews>
    <workbookView xWindow="0" yWindow="60" windowWidth="28800" windowHeight="12390"/>
  </bookViews>
  <sheets>
    <sheet name="Export_Output_pivot_3" sheetId="1" r:id="rId1"/>
  </sheets>
  <definedNames>
    <definedName name="_xlnm.Database">Export_Output_pivot_3!$B$2:$F$6</definedName>
  </definedNames>
  <calcPr calcId="162913"/>
</workbook>
</file>

<file path=xl/calcChain.xml><?xml version="1.0" encoding="utf-8"?>
<calcChain xmlns="http://schemas.openxmlformats.org/spreadsheetml/2006/main">
  <c r="F50" i="1" l="1"/>
  <c r="E50" i="1"/>
  <c r="D50" i="1"/>
  <c r="C50" i="1"/>
  <c r="F49" i="1"/>
  <c r="E49" i="1"/>
  <c r="D49" i="1"/>
  <c r="C49" i="1"/>
  <c r="C12" i="1"/>
  <c r="G48" i="1"/>
  <c r="G47" i="1"/>
  <c r="H47" i="1" s="1"/>
  <c r="G46" i="1"/>
  <c r="I46" i="1" s="1"/>
  <c r="G45" i="1"/>
  <c r="I45" i="1" s="1"/>
  <c r="G44" i="1"/>
  <c r="I44" i="1" s="1"/>
  <c r="G7" i="1"/>
  <c r="C38" i="1" s="1"/>
  <c r="C36" i="1"/>
  <c r="C35" i="1"/>
  <c r="C34" i="1"/>
  <c r="C33" i="1"/>
  <c r="C29" i="1"/>
  <c r="C28" i="1"/>
  <c r="C27" i="1"/>
  <c r="C26" i="1"/>
  <c r="C22" i="1"/>
  <c r="C21" i="1"/>
  <c r="C20" i="1"/>
  <c r="C19" i="1"/>
  <c r="C15" i="1"/>
  <c r="C14" i="1"/>
  <c r="C13" i="1"/>
  <c r="H44" i="1" l="1"/>
  <c r="I50" i="1"/>
  <c r="I47" i="1"/>
  <c r="H49" i="1"/>
  <c r="H46" i="1"/>
  <c r="H45" i="1"/>
  <c r="E27" i="1"/>
  <c r="E28" i="1"/>
  <c r="E29" i="1"/>
  <c r="E26" i="1"/>
  <c r="E22" i="1"/>
  <c r="E20" i="1"/>
  <c r="E19" i="1"/>
  <c r="G4" i="1"/>
  <c r="G5" i="1"/>
  <c r="G6" i="1"/>
  <c r="G3" i="1"/>
  <c r="C39" i="1" l="1"/>
  <c r="D33" i="1"/>
  <c r="E33" i="1" s="1"/>
  <c r="D12" i="1"/>
  <c r="E12" i="1" s="1"/>
  <c r="D36" i="1"/>
  <c r="E36" i="1" s="1"/>
  <c r="D15" i="1"/>
  <c r="E15" i="1" s="1"/>
  <c r="D35" i="1"/>
  <c r="E35" i="1" s="1"/>
  <c r="D14" i="1"/>
  <c r="E14" i="1" s="1"/>
  <c r="D34" i="1"/>
  <c r="E34" i="1" s="1"/>
  <c r="D13" i="1"/>
  <c r="E13" i="1" s="1"/>
</calcChain>
</file>

<file path=xl/sharedStrings.xml><?xml version="1.0" encoding="utf-8"?>
<sst xmlns="http://schemas.openxmlformats.org/spreadsheetml/2006/main" count="79" uniqueCount="50">
  <si>
    <t>reference_1</t>
  </si>
  <si>
    <t>reference_2</t>
  </si>
  <si>
    <t>reference_3</t>
  </si>
  <si>
    <t>reference_4</t>
  </si>
  <si>
    <t>agriculture</t>
  </si>
  <si>
    <t>built-up</t>
  </si>
  <si>
    <t>forest</t>
  </si>
  <si>
    <t>water</t>
  </si>
  <si>
    <t>Errors of Comission</t>
  </si>
  <si>
    <t xml:space="preserve">     t.j. chyby z nadhodnotenia</t>
  </si>
  <si>
    <t>Class</t>
  </si>
  <si>
    <t>Errors of Omission</t>
  </si>
  <si>
    <t>Producer´s accuracy</t>
  </si>
  <si>
    <t>User´s accuracy</t>
  </si>
  <si>
    <t xml:space="preserve">     t.j. producentská presnosť</t>
  </si>
  <si>
    <t xml:space="preserve">     t.j. užívateľská presnosť</t>
  </si>
  <si>
    <r>
      <rPr>
        <b/>
        <sz val="11"/>
        <color theme="1"/>
        <rFont val="Calibri"/>
        <family val="2"/>
        <charset val="238"/>
        <scheme val="minor"/>
      </rPr>
      <t>Class</t>
    </r>
    <r>
      <rPr>
        <sz val="11"/>
        <color theme="1"/>
        <rFont val="Calibri"/>
        <family val="2"/>
        <charset val="238"/>
        <scheme val="minor"/>
      </rPr>
      <t xml:space="preserve"> - nami zaklasifikované triedy (napr. 4)</t>
    </r>
  </si>
  <si>
    <t xml:space="preserve">Overall </t>
  </si>
  <si>
    <t>Total</t>
  </si>
  <si>
    <t>Kappa</t>
  </si>
  <si>
    <t xml:space="preserve">                      - testovacie referenčné body (reference points, RP) boli dodané (vznikli spracovaním na základe Corine Land Cover) </t>
  </si>
  <si>
    <r>
      <rPr>
        <b/>
        <sz val="11"/>
        <color theme="1"/>
        <rFont val="Calibri"/>
        <family val="2"/>
        <charset val="238"/>
        <scheme val="minor"/>
      </rPr>
      <t>reference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u/>
        <sz val="11"/>
        <color theme="1"/>
        <rFont val="Calibri"/>
        <family val="2"/>
        <charset val="238"/>
        <scheme val="minor"/>
      </rPr>
      <t xml:space="preserve"> testovacie</t>
    </r>
    <r>
      <rPr>
        <sz val="11"/>
        <color theme="1"/>
        <rFont val="Calibri"/>
        <family val="2"/>
        <charset val="238"/>
        <scheme val="minor"/>
      </rPr>
      <t xml:space="preserve"> referenčné body (prevedené nami v ArcGIS na </t>
    </r>
    <r>
      <rPr>
        <u/>
        <sz val="11"/>
        <color theme="1"/>
        <rFont val="Calibri"/>
        <family val="2"/>
        <charset val="238"/>
        <scheme val="minor"/>
      </rPr>
      <t>pixely</t>
    </r>
    <r>
      <rPr>
        <sz val="11"/>
        <color theme="1"/>
        <rFont val="Calibri"/>
        <family val="2"/>
        <charset val="238"/>
        <scheme val="minor"/>
      </rPr>
      <t>)</t>
    </r>
  </si>
  <si>
    <t xml:space="preserve">                      - celkový počet RP vychádza z the rule of thumb/pravidla palca (10 x viac bodov/pixlov (pre 1 triedu) ako je počet tried )</t>
  </si>
  <si>
    <r>
      <t xml:space="preserve">                        </t>
    </r>
    <r>
      <rPr>
        <i/>
        <sz val="11"/>
        <color theme="1"/>
        <rFont val="Calibri"/>
        <family val="2"/>
        <charset val="238"/>
        <scheme val="minor"/>
      </rPr>
      <t xml:space="preserve"> The rule of thumb</t>
    </r>
    <r>
      <rPr>
        <sz val="11"/>
        <color theme="1"/>
        <rFont val="Calibri"/>
        <family val="2"/>
        <charset val="238"/>
        <scheme val="minor"/>
      </rPr>
      <t xml:space="preserve"> – </t>
    </r>
    <r>
      <rPr>
        <i/>
        <sz val="11"/>
        <color theme="1"/>
        <rFont val="Calibri"/>
        <family val="2"/>
        <charset val="238"/>
        <scheme val="minor"/>
      </rPr>
      <t xml:space="preserve">10 x viac bodov/pixlov (pre 1 triedu) ako je počet tried </t>
    </r>
    <r>
      <rPr>
        <sz val="11"/>
        <color theme="1"/>
        <rFont val="Calibri"/>
        <family val="2"/>
        <charset val="238"/>
        <scheme val="minor"/>
      </rPr>
      <t>(4 triedy – 40 bodov/pixlov v 1 triede, t.j. 160 spolu v 4 triedach)</t>
    </r>
  </si>
  <si>
    <t xml:space="preserve">  - správne zaklasifikovaný bod/pixel spadá do správnej kategórie (správne zaklasifikované body/pixely pre 1. triedu - agriculture - sa nachádzajú v k nej prislúchajúcej reference_1 (t.j. 1. riadok a 1. stĺpec = 28 bodov/pixelov bolo zaklasifikovaných správne),  správne zaklasifikované body/pixely pre 2. triedu - built-up - sa nachádzajú v k nej prislúchajúcej reference_2 (t.j. 2. riadok a 2. stĺpec = 39 bodov/pixelov bolo zaklasifikovaných správne)...</t>
  </si>
  <si>
    <r>
      <t xml:space="preserve">* pozn. ak nám RP chýbajú/máme ich v reference viac, body v Total necháme podľa  </t>
    </r>
    <r>
      <rPr>
        <u/>
        <sz val="10"/>
        <rFont val="Calibri"/>
        <family val="2"/>
        <charset val="238"/>
        <scheme val="minor"/>
      </rPr>
      <t>pôvodného počtu RP v triede</t>
    </r>
    <r>
      <rPr>
        <sz val="10"/>
        <rFont val="Calibri"/>
        <family val="2"/>
        <charset val="238"/>
        <scheme val="minor"/>
      </rPr>
      <t xml:space="preserve"> (t.j. 40 bodov/pixelov)</t>
    </r>
  </si>
  <si>
    <t xml:space="preserve">     - reprezentujú pixely, ktoré patria do správnej kategórie, ale klasifikačná technika ich klasifikovala nesprávne</t>
  </si>
  <si>
    <t xml:space="preserve">     t.j. chyby z podhodnotenia </t>
  </si>
  <si>
    <t xml:space="preserve">     - chýbajúce do celkového počtu, napr. 40 bodov pre 4 triedy podľa rule of thumb (stĺpec)</t>
  </si>
  <si>
    <t xml:space="preserve">     - reprezentujú testovacie pixely, ktoré boli klasifikáciou zaradené nesprávne, t.j. do inej triedy (inej reference) (riadok)</t>
  </si>
  <si>
    <t xml:space="preserve">     - určujú, ako dobre je istá plocha klasifikovaná (zahŕňajúc EO (chybu z podhodnotenia))</t>
  </si>
  <si>
    <t>kombinovaná presnosť</t>
  </si>
  <si>
    <t xml:space="preserve">  celková presnosť</t>
  </si>
  <si>
    <t xml:space="preserve">      - podobná používateľskej presnosti, s tým rozdielom, že správne zaklasifikované pixely sú v tomto prípade vydelené sumou všetkých pixelov, ktoré pripadajú do triedy</t>
  </si>
  <si>
    <t xml:space="preserve">     - správnosť zaklasifikovania pixelov do tried vydelená pôvodnou sumou RP v triede</t>
  </si>
  <si>
    <t>EC (%)</t>
  </si>
  <si>
    <t>UA (%)</t>
  </si>
  <si>
    <t>EO (%)</t>
  </si>
  <si>
    <t>PA (%)</t>
  </si>
  <si>
    <t>CHYBOVÁ MATICA</t>
  </si>
  <si>
    <t>Overall</t>
  </si>
  <si>
    <t>(kde 1 znamená 100% správnosť klasifikácie a 0 znamená 0% správnosť klasifikácie)</t>
  </si>
  <si>
    <t>Tab. 1 Classes and references</t>
  </si>
  <si>
    <t>Total/Ground truth</t>
  </si>
  <si>
    <t xml:space="preserve">Tab. 2 </t>
  </si>
  <si>
    <t>Tab. 3</t>
  </si>
  <si>
    <t>Tab. 4</t>
  </si>
  <si>
    <t xml:space="preserve">Tab. 5 </t>
  </si>
  <si>
    <t>Tab. 6</t>
  </si>
  <si>
    <t>, je štatistickou mierou zhody medzi referenčnými a klasifikovanými údajmi, vylučujúc zhodu z titulu náhody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</si>
</sst>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000"/>
    <numFmt numFmtId="165" formatCode="0.0000"/>
    <numFmt numFmtId="166" formatCode="0.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505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indexed="64"/>
      </bottom>
      <diagonal/>
    </border>
    <border>
      <left/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 style="thin">
        <color indexed="64"/>
      </left>
      <right style="medium">
        <color rgb="FFC00000"/>
      </right>
      <top style="medium">
        <color rgb="FFC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 style="thin">
        <color indexed="64"/>
      </left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 applyNumberFormat="0" applyFill="0" applyBorder="0" applyAlignment="0" applyProtection="0"/>
  </cellStyleXfs>
  <cellXfs count="169">
    <xf numFmtId="0" fontId="0" fillId="0" borderId="0" xfId="0"/>
    <xf numFmtId="1" fontId="0" fillId="0" borderId="0" xfId="0" applyNumberFormat="1"/>
    <xf numFmtId="164" fontId="0" fillId="0" borderId="0" xfId="0" applyNumberFormat="1"/>
    <xf numFmtId="1" fontId="0" fillId="33" borderId="0" xfId="0" applyNumberFormat="1" applyFill="1" applyBorder="1"/>
    <xf numFmtId="0" fontId="0" fillId="33" borderId="0" xfId="0" applyFill="1" applyBorder="1"/>
    <xf numFmtId="1" fontId="0" fillId="0" borderId="10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left" vertical="center" readingOrder="1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/>
    </xf>
    <xf numFmtId="1" fontId="0" fillId="0" borderId="23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33" borderId="37" xfId="0" applyNumberFormat="1" applyFill="1" applyBorder="1"/>
    <xf numFmtId="0" fontId="0" fillId="33" borderId="38" xfId="0" applyFill="1" applyBorder="1"/>
    <xf numFmtId="1" fontId="0" fillId="33" borderId="39" xfId="0" applyNumberFormat="1" applyFill="1" applyBorder="1"/>
    <xf numFmtId="1" fontId="0" fillId="33" borderId="40" xfId="0" applyNumberFormat="1" applyFill="1" applyBorder="1"/>
    <xf numFmtId="0" fontId="0" fillId="33" borderId="40" xfId="0" applyFill="1" applyBorder="1"/>
    <xf numFmtId="0" fontId="0" fillId="33" borderId="41" xfId="0" applyFill="1" applyBorder="1"/>
    <xf numFmtId="1" fontId="0" fillId="33" borderId="34" xfId="0" applyNumberFormat="1" applyFill="1" applyBorder="1"/>
    <xf numFmtId="1" fontId="0" fillId="33" borderId="35" xfId="0" applyNumberFormat="1" applyFill="1" applyBorder="1"/>
    <xf numFmtId="0" fontId="0" fillId="33" borderId="35" xfId="0" applyFill="1" applyBorder="1"/>
    <xf numFmtId="0" fontId="0" fillId="33" borderId="36" xfId="0" applyFill="1" applyBorder="1"/>
    <xf numFmtId="1" fontId="0" fillId="0" borderId="25" xfId="0" applyNumberFormat="1" applyFill="1" applyBorder="1" applyAlignment="1">
      <alignment horizontal="center" vertical="center"/>
    </xf>
    <xf numFmtId="0" fontId="19" fillId="33" borderId="34" xfId="0" applyFont="1" applyFill="1" applyBorder="1" applyAlignment="1">
      <alignment horizontal="left" vertical="center" readingOrder="1"/>
    </xf>
    <xf numFmtId="0" fontId="18" fillId="33" borderId="35" xfId="0" applyFont="1" applyFill="1" applyBorder="1" applyAlignment="1">
      <alignment horizontal="left" vertical="center" readingOrder="1"/>
    </xf>
    <xf numFmtId="0" fontId="19" fillId="33" borderId="37" xfId="0" applyFont="1" applyFill="1" applyBorder="1" applyAlignment="1">
      <alignment horizontal="left" vertical="center" readingOrder="1"/>
    </xf>
    <xf numFmtId="1" fontId="0" fillId="33" borderId="39" xfId="0" applyNumberFormat="1" applyFill="1" applyBorder="1" applyAlignment="1">
      <alignment horizontal="center"/>
    </xf>
    <xf numFmtId="1" fontId="0" fillId="33" borderId="34" xfId="0" applyNumberFormat="1" applyFont="1" applyFill="1" applyBorder="1"/>
    <xf numFmtId="1" fontId="0" fillId="33" borderId="35" xfId="0" applyNumberFormat="1" applyFont="1" applyFill="1" applyBorder="1"/>
    <xf numFmtId="0" fontId="0" fillId="33" borderId="35" xfId="0" applyFont="1" applyFill="1" applyBorder="1"/>
    <xf numFmtId="0" fontId="0" fillId="33" borderId="36" xfId="0" applyFont="1" applyFill="1" applyBorder="1"/>
    <xf numFmtId="1" fontId="0" fillId="33" borderId="37" xfId="0" applyNumberFormat="1" applyFont="1" applyFill="1" applyBorder="1"/>
    <xf numFmtId="1" fontId="0" fillId="33" borderId="0" xfId="0" applyNumberFormat="1" applyFont="1" applyFill="1" applyBorder="1"/>
    <xf numFmtId="0" fontId="19" fillId="33" borderId="0" xfId="0" applyFont="1" applyFill="1" applyBorder="1"/>
    <xf numFmtId="0" fontId="0" fillId="33" borderId="0" xfId="0" applyFont="1" applyFill="1" applyBorder="1"/>
    <xf numFmtId="0" fontId="0" fillId="33" borderId="38" xfId="0" applyFont="1" applyFill="1" applyBorder="1"/>
    <xf numFmtId="0" fontId="19" fillId="33" borderId="37" xfId="0" applyFont="1" applyFill="1" applyBorder="1"/>
    <xf numFmtId="1" fontId="0" fillId="33" borderId="39" xfId="0" applyNumberFormat="1" applyFont="1" applyFill="1" applyBorder="1"/>
    <xf numFmtId="1" fontId="0" fillId="33" borderId="40" xfId="0" applyNumberFormat="1" applyFont="1" applyFill="1" applyBorder="1"/>
    <xf numFmtId="0" fontId="0" fillId="33" borderId="40" xfId="0" applyFont="1" applyFill="1" applyBorder="1"/>
    <xf numFmtId="0" fontId="0" fillId="33" borderId="41" xfId="0" applyFont="1" applyFill="1" applyBorder="1"/>
    <xf numFmtId="1" fontId="0" fillId="0" borderId="16" xfId="0" applyNumberFormat="1" applyBorder="1" applyAlignment="1">
      <alignment horizontal="center" vertical="center"/>
    </xf>
    <xf numFmtId="0" fontId="0" fillId="0" borderId="42" xfId="0" applyFill="1" applyBorder="1"/>
    <xf numFmtId="0" fontId="0" fillId="0" borderId="46" xfId="0" applyFill="1" applyBorder="1"/>
    <xf numFmtId="165" fontId="0" fillId="0" borderId="22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" fontId="0" fillId="0" borderId="56" xfId="0" applyNumberFormat="1" applyBorder="1"/>
    <xf numFmtId="164" fontId="0" fillId="0" borderId="56" xfId="0" applyNumberFormat="1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1" xfId="0" applyBorder="1"/>
    <xf numFmtId="0" fontId="0" fillId="0" borderId="59" xfId="0" applyFill="1" applyBorder="1"/>
    <xf numFmtId="0" fontId="0" fillId="0" borderId="62" xfId="0" applyBorder="1"/>
    <xf numFmtId="0" fontId="0" fillId="0" borderId="59" xfId="0" applyFill="1" applyBorder="1" applyAlignment="1">
      <alignment vertical="center" wrapText="1"/>
    </xf>
    <xf numFmtId="0" fontId="0" fillId="0" borderId="60" xfId="0" applyBorder="1"/>
    <xf numFmtId="164" fontId="0" fillId="0" borderId="59" xfId="0" applyNumberFormat="1" applyFont="1" applyFill="1" applyBorder="1" applyAlignment="1"/>
    <xf numFmtId="0" fontId="0" fillId="0" borderId="13" xfId="0" applyBorder="1"/>
    <xf numFmtId="1" fontId="0" fillId="0" borderId="63" xfId="0" applyNumberFormat="1" applyBorder="1"/>
    <xf numFmtId="1" fontId="0" fillId="0" borderId="64" xfId="0" applyNumberFormat="1" applyBorder="1"/>
    <xf numFmtId="0" fontId="0" fillId="0" borderId="64" xfId="0" applyBorder="1"/>
    <xf numFmtId="0" fontId="0" fillId="0" borderId="65" xfId="0" applyBorder="1"/>
    <xf numFmtId="0" fontId="0" fillId="0" borderId="46" xfId="0" applyFill="1" applyBorder="1" applyAlignment="1">
      <alignment horizontal="left" vertical="center" wrapText="1"/>
    </xf>
    <xf numFmtId="0" fontId="0" fillId="0" borderId="42" xfId="0" applyFill="1" applyBorder="1" applyAlignment="1">
      <alignment horizontal="left" vertical="center" wrapText="1"/>
    </xf>
    <xf numFmtId="1" fontId="0" fillId="0" borderId="13" xfId="0" applyNumberFormat="1" applyBorder="1"/>
    <xf numFmtId="164" fontId="0" fillId="0" borderId="13" xfId="0" applyNumberFormat="1" applyBorder="1"/>
    <xf numFmtId="0" fontId="0" fillId="0" borderId="11" xfId="0" applyBorder="1"/>
    <xf numFmtId="1" fontId="0" fillId="0" borderId="69" xfId="0" applyNumberFormat="1" applyBorder="1" applyAlignment="1">
      <alignment horizontal="center"/>
    </xf>
    <xf numFmtId="1" fontId="0" fillId="0" borderId="70" xfId="0" applyNumberForma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/>
    </xf>
    <xf numFmtId="1" fontId="16" fillId="35" borderId="28" xfId="0" applyNumberFormat="1" applyFont="1" applyFill="1" applyBorder="1" applyAlignment="1">
      <alignment horizontal="center"/>
    </xf>
    <xf numFmtId="164" fontId="16" fillId="35" borderId="29" xfId="0" applyNumberFormat="1" applyFont="1" applyFill="1" applyBorder="1" applyAlignment="1">
      <alignment horizontal="center"/>
    </xf>
    <xf numFmtId="164" fontId="16" fillId="35" borderId="30" xfId="0" applyNumberFormat="1" applyFont="1" applyFill="1" applyBorder="1" applyAlignment="1">
      <alignment horizontal="center"/>
    </xf>
    <xf numFmtId="1" fontId="0" fillId="36" borderId="10" xfId="0" applyNumberFormat="1" applyFill="1" applyBorder="1" applyAlignment="1">
      <alignment horizontal="center" vertical="center"/>
    </xf>
    <xf numFmtId="166" fontId="21" fillId="35" borderId="72" xfId="0" applyNumberFormat="1" applyFont="1" applyFill="1" applyBorder="1" applyAlignment="1">
      <alignment horizontal="center"/>
    </xf>
    <xf numFmtId="1" fontId="16" fillId="0" borderId="60" xfId="0" applyNumberFormat="1" applyFont="1" applyBorder="1"/>
    <xf numFmtId="164" fontId="0" fillId="0" borderId="60" xfId="0" applyNumberFormat="1" applyBorder="1"/>
    <xf numFmtId="164" fontId="0" fillId="0" borderId="11" xfId="0" applyNumberFormat="1" applyBorder="1"/>
    <xf numFmtId="0" fontId="0" fillId="0" borderId="59" xfId="0" applyFill="1" applyBorder="1" applyAlignment="1">
      <alignment horizontal="center" wrapText="1"/>
    </xf>
    <xf numFmtId="1" fontId="16" fillId="0" borderId="69" xfId="0" applyNumberFormat="1" applyFont="1" applyBorder="1" applyAlignment="1">
      <alignment horizontal="center"/>
    </xf>
    <xf numFmtId="1" fontId="0" fillId="0" borderId="15" xfId="0" applyNumberFormat="1" applyBorder="1" applyAlignment="1">
      <alignment horizontal="center" vertical="center"/>
    </xf>
    <xf numFmtId="1" fontId="0" fillId="0" borderId="70" xfId="0" applyNumberFormat="1" applyFill="1" applyBorder="1" applyAlignment="1">
      <alignment horizontal="center" vertical="center"/>
    </xf>
    <xf numFmtId="1" fontId="0" fillId="34" borderId="71" xfId="0" applyNumberFormat="1" applyFont="1" applyFill="1" applyBorder="1" applyAlignment="1">
      <alignment horizontal="center" vertical="center"/>
    </xf>
    <xf numFmtId="164" fontId="0" fillId="0" borderId="46" xfId="0" applyNumberFormat="1" applyFont="1" applyFill="1" applyBorder="1" applyAlignment="1"/>
    <xf numFmtId="164" fontId="0" fillId="0" borderId="42" xfId="0" applyNumberFormat="1" applyFont="1" applyFill="1" applyBorder="1" applyAlignment="1"/>
    <xf numFmtId="0" fontId="0" fillId="0" borderId="46" xfId="0" applyFill="1" applyBorder="1" applyAlignment="1"/>
    <xf numFmtId="0" fontId="0" fillId="0" borderId="42" xfId="0" applyFill="1" applyBorder="1" applyAlignment="1"/>
    <xf numFmtId="0" fontId="0" fillId="0" borderId="46" xfId="0" applyFill="1" applyBorder="1" applyAlignment="1">
      <alignment vertical="center" wrapText="1"/>
    </xf>
    <xf numFmtId="0" fontId="0" fillId="0" borderId="42" xfId="0" applyFill="1" applyBorder="1" applyAlignment="1">
      <alignment vertical="center" wrapText="1"/>
    </xf>
    <xf numFmtId="164" fontId="0" fillId="0" borderId="59" xfId="0" applyNumberFormat="1" applyBorder="1" applyAlignment="1">
      <alignment horizontal="center" vertical="center"/>
    </xf>
    <xf numFmtId="0" fontId="0" fillId="0" borderId="27" xfId="0" applyBorder="1"/>
    <xf numFmtId="1" fontId="0" fillId="0" borderId="77" xfId="0" applyNumberFormat="1" applyBorder="1" applyAlignment="1">
      <alignment horizontal="center" vertical="center"/>
    </xf>
    <xf numFmtId="164" fontId="16" fillId="35" borderId="43" xfId="0" applyNumberFormat="1" applyFont="1" applyFill="1" applyBorder="1" applyAlignment="1">
      <alignment horizontal="center"/>
    </xf>
    <xf numFmtId="1" fontId="0" fillId="36" borderId="16" xfId="0" applyNumberFormat="1" applyFill="1" applyBorder="1" applyAlignment="1">
      <alignment horizontal="center" vertical="center"/>
    </xf>
    <xf numFmtId="1" fontId="0" fillId="0" borderId="44" xfId="0" applyNumberFormat="1" applyFill="1" applyBorder="1" applyAlignment="1">
      <alignment horizontal="center" vertical="center"/>
    </xf>
    <xf numFmtId="164" fontId="16" fillId="35" borderId="28" xfId="0" applyNumberFormat="1" applyFont="1" applyFill="1" applyBorder="1" applyAlignment="1">
      <alignment horizontal="center"/>
    </xf>
    <xf numFmtId="0" fontId="0" fillId="0" borderId="24" xfId="0" applyBorder="1"/>
    <xf numFmtId="164" fontId="16" fillId="35" borderId="31" xfId="0" applyNumberFormat="1" applyFont="1" applyFill="1" applyBorder="1" applyAlignment="1">
      <alignment horizontal="center"/>
    </xf>
    <xf numFmtId="1" fontId="0" fillId="0" borderId="79" xfId="0" applyNumberFormat="1" applyBorder="1" applyAlignment="1">
      <alignment horizontal="center" vertical="center"/>
    </xf>
    <xf numFmtId="1" fontId="0" fillId="34" borderId="74" xfId="0" applyNumberFormat="1" applyFon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80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74" xfId="0" applyNumberFormat="1" applyBorder="1" applyAlignment="1">
      <alignment horizontal="center" vertical="center"/>
    </xf>
    <xf numFmtId="2" fontId="0" fillId="37" borderId="78" xfId="0" applyNumberFormat="1" applyFill="1" applyBorder="1" applyAlignment="1">
      <alignment horizontal="center" vertical="center"/>
    </xf>
    <xf numFmtId="2" fontId="0" fillId="0" borderId="45" xfId="0" applyNumberFormat="1" applyBorder="1" applyAlignment="1">
      <alignment horizontal="center" vertical="center"/>
    </xf>
    <xf numFmtId="2" fontId="0" fillId="0" borderId="78" xfId="0" applyNumberFormat="1" applyBorder="1" applyAlignment="1">
      <alignment horizontal="center" vertical="center"/>
    </xf>
    <xf numFmtId="2" fontId="0" fillId="37" borderId="45" xfId="0" applyNumberFormat="1" applyFill="1" applyBorder="1" applyAlignment="1">
      <alignment horizontal="center" vertical="center"/>
    </xf>
    <xf numFmtId="2" fontId="22" fillId="33" borderId="73" xfId="0" applyNumberFormat="1" applyFont="1" applyFill="1" applyBorder="1" applyAlignment="1">
      <alignment horizontal="center"/>
    </xf>
    <xf numFmtId="1" fontId="20" fillId="0" borderId="56" xfId="0" applyNumberFormat="1" applyFont="1" applyBorder="1"/>
    <xf numFmtId="1" fontId="0" fillId="0" borderId="60" xfId="0" applyNumberFormat="1" applyBorder="1"/>
    <xf numFmtId="1" fontId="20" fillId="0" borderId="13" xfId="0" applyNumberFormat="1" applyFont="1" applyBorder="1"/>
    <xf numFmtId="2" fontId="0" fillId="0" borderId="60" xfId="0" applyNumberFormat="1" applyBorder="1" applyAlignment="1">
      <alignment horizontal="center" vertical="center"/>
    </xf>
    <xf numFmtId="1" fontId="0" fillId="0" borderId="60" xfId="0" applyNumberFormat="1" applyBorder="1" applyAlignment="1">
      <alignment horizontal="center" vertical="center"/>
    </xf>
    <xf numFmtId="1" fontId="0" fillId="33" borderId="60" xfId="0" applyNumberFormat="1" applyFill="1" applyBorder="1"/>
    <xf numFmtId="0" fontId="0" fillId="33" borderId="60" xfId="0" applyFill="1" applyBorder="1"/>
    <xf numFmtId="0" fontId="0" fillId="33" borderId="61" xfId="0" applyFill="1" applyBorder="1"/>
    <xf numFmtId="1" fontId="20" fillId="0" borderId="11" xfId="0" applyNumberFormat="1" applyFont="1" applyBorder="1"/>
    <xf numFmtId="165" fontId="0" fillId="0" borderId="60" xfId="0" applyNumberFormat="1" applyBorder="1" applyAlignment="1">
      <alignment horizontal="center" vertical="center"/>
    </xf>
    <xf numFmtId="1" fontId="0" fillId="0" borderId="60" xfId="0" applyNumberFormat="1" applyFill="1" applyBorder="1" applyAlignment="1">
      <alignment horizontal="center" vertical="center"/>
    </xf>
    <xf numFmtId="1" fontId="0" fillId="33" borderId="60" xfId="0" applyNumberFormat="1" applyFill="1" applyBorder="1" applyAlignment="1">
      <alignment horizontal="center"/>
    </xf>
    <xf numFmtId="1" fontId="0" fillId="33" borderId="13" xfId="0" applyNumberFormat="1" applyFill="1" applyBorder="1"/>
    <xf numFmtId="0" fontId="0" fillId="33" borderId="13" xfId="0" applyFill="1" applyBorder="1"/>
    <xf numFmtId="1" fontId="0" fillId="0" borderId="11" xfId="0" applyNumberFormat="1" applyBorder="1"/>
    <xf numFmtId="0" fontId="0" fillId="0" borderId="81" xfId="0" applyBorder="1"/>
    <xf numFmtId="0" fontId="0" fillId="0" borderId="82" xfId="0" applyBorder="1"/>
    <xf numFmtId="166" fontId="21" fillId="35" borderId="83" xfId="0" applyNumberFormat="1" applyFont="1" applyFill="1" applyBorder="1" applyAlignment="1">
      <alignment horizontal="center"/>
    </xf>
    <xf numFmtId="2" fontId="22" fillId="33" borderId="84" xfId="0" applyNumberFormat="1" applyFont="1" applyFill="1" applyBorder="1" applyAlignment="1">
      <alignment horizontal="center"/>
    </xf>
    <xf numFmtId="1" fontId="23" fillId="0" borderId="66" xfId="0" applyNumberFormat="1" applyFont="1" applyBorder="1" applyAlignment="1">
      <alignment horizontal="center"/>
    </xf>
    <xf numFmtId="1" fontId="23" fillId="0" borderId="67" xfId="0" applyNumberFormat="1" applyFont="1" applyBorder="1" applyAlignment="1">
      <alignment horizontal="center"/>
    </xf>
    <xf numFmtId="1" fontId="23" fillId="0" borderId="68" xfId="0" applyNumberFormat="1" applyFont="1" applyBorder="1" applyAlignment="1">
      <alignment horizontal="center"/>
    </xf>
    <xf numFmtId="1" fontId="25" fillId="0" borderId="74" xfId="0" applyNumberFormat="1" applyFont="1" applyFill="1" applyBorder="1" applyAlignment="1">
      <alignment horizontal="left" vertical="center" wrapText="1"/>
    </xf>
    <xf numFmtId="1" fontId="24" fillId="0" borderId="75" xfId="0" applyNumberFormat="1" applyFont="1" applyFill="1" applyBorder="1" applyAlignment="1">
      <alignment horizontal="left" vertical="center" wrapText="1"/>
    </xf>
    <xf numFmtId="1" fontId="24" fillId="0" borderId="76" xfId="0" applyNumberFormat="1" applyFont="1" applyFill="1" applyBorder="1" applyAlignment="1">
      <alignment horizontal="left" vertical="center" wrapText="1"/>
    </xf>
    <xf numFmtId="165" fontId="16" fillId="35" borderId="31" xfId="0" applyNumberFormat="1" applyFont="1" applyFill="1" applyBorder="1" applyAlignment="1">
      <alignment horizontal="center" vertical="center"/>
    </xf>
    <xf numFmtId="165" fontId="16" fillId="35" borderId="32" xfId="0" applyNumberFormat="1" applyFont="1" applyFill="1" applyBorder="1" applyAlignment="1">
      <alignment horizontal="center" vertical="center"/>
    </xf>
    <xf numFmtId="165" fontId="16" fillId="35" borderId="33" xfId="0" applyNumberFormat="1" applyFont="1" applyFill="1" applyBorder="1" applyAlignment="1">
      <alignment horizontal="center" vertical="center"/>
    </xf>
    <xf numFmtId="1" fontId="16" fillId="35" borderId="31" xfId="0" applyNumberFormat="1" applyFont="1" applyFill="1" applyBorder="1" applyAlignment="1">
      <alignment horizontal="center" vertical="center"/>
    </xf>
    <xf numFmtId="1" fontId="16" fillId="35" borderId="32" xfId="0" applyNumberFormat="1" applyFont="1" applyFill="1" applyBorder="1" applyAlignment="1">
      <alignment horizontal="center" vertical="center"/>
    </xf>
    <xf numFmtId="1" fontId="16" fillId="35" borderId="33" xfId="0" applyNumberFormat="1" applyFont="1" applyFill="1" applyBorder="1" applyAlignment="1">
      <alignment horizontal="center" vertical="center"/>
    </xf>
    <xf numFmtId="1" fontId="0" fillId="33" borderId="37" xfId="0" applyNumberFormat="1" applyFill="1" applyBorder="1" applyAlignment="1">
      <alignment horizontal="left"/>
    </xf>
    <xf numFmtId="1" fontId="0" fillId="33" borderId="0" xfId="0" applyNumberFormat="1" applyFill="1" applyBorder="1" applyAlignment="1">
      <alignment horizontal="left"/>
    </xf>
    <xf numFmtId="1" fontId="0" fillId="33" borderId="38" xfId="0" applyNumberFormat="1" applyFill="1" applyBorder="1" applyAlignment="1">
      <alignment horizontal="left"/>
    </xf>
    <xf numFmtId="164" fontId="0" fillId="0" borderId="47" xfId="0" applyNumberFormat="1" applyFont="1" applyFill="1" applyBorder="1" applyAlignment="1">
      <alignment horizontal="left"/>
    </xf>
    <xf numFmtId="164" fontId="0" fillId="0" borderId="48" xfId="0" applyNumberFormat="1" applyFont="1" applyFill="1" applyBorder="1" applyAlignment="1">
      <alignment horizontal="left"/>
    </xf>
    <xf numFmtId="164" fontId="0" fillId="0" borderId="49" xfId="0" applyNumberFormat="1" applyFont="1" applyFill="1" applyBorder="1" applyAlignment="1">
      <alignment horizontal="left"/>
    </xf>
    <xf numFmtId="0" fontId="0" fillId="0" borderId="50" xfId="0" applyFill="1" applyBorder="1" applyAlignment="1">
      <alignment horizontal="left"/>
    </xf>
    <xf numFmtId="0" fontId="0" fillId="0" borderId="51" xfId="0" applyFill="1" applyBorder="1" applyAlignment="1">
      <alignment horizontal="left"/>
    </xf>
    <xf numFmtId="0" fontId="0" fillId="0" borderId="52" xfId="0" applyFill="1" applyBorder="1" applyAlignment="1">
      <alignment horizontal="left"/>
    </xf>
    <xf numFmtId="165" fontId="16" fillId="35" borderId="17" xfId="0" applyNumberFormat="1" applyFont="1" applyFill="1" applyBorder="1" applyAlignment="1">
      <alignment horizontal="center" vertical="center"/>
    </xf>
    <xf numFmtId="165" fontId="16" fillId="35" borderId="18" xfId="0" applyNumberFormat="1" applyFont="1" applyFill="1" applyBorder="1" applyAlignment="1">
      <alignment horizontal="center" vertical="center"/>
    </xf>
    <xf numFmtId="165" fontId="16" fillId="35" borderId="19" xfId="0" applyNumberFormat="1" applyFont="1" applyFill="1" applyBorder="1" applyAlignment="1">
      <alignment horizontal="center" vertical="center"/>
    </xf>
    <xf numFmtId="0" fontId="0" fillId="0" borderId="50" xfId="0" applyFill="1" applyBorder="1" applyAlignment="1">
      <alignment horizontal="left" vertical="center" wrapText="1"/>
    </xf>
    <xf numFmtId="0" fontId="0" fillId="0" borderId="51" xfId="0" applyFill="1" applyBorder="1" applyAlignment="1">
      <alignment horizontal="left" vertical="center" wrapText="1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ill="1" applyBorder="1" applyAlignment="1">
      <alignment horizontal="left" vertical="center" wrapText="1"/>
    </xf>
    <xf numFmtId="0" fontId="0" fillId="0" borderId="54" xfId="0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</cellXfs>
  <cellStyles count="43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Titul 2" xfId="42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5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workbookViewId="0">
      <selection activeCell="E33" sqref="E33"/>
    </sheetView>
  </sheetViews>
  <sheetFormatPr defaultRowHeight="15" x14ac:dyDescent="0.25"/>
  <cols>
    <col min="1" max="1" width="4.7109375" customWidth="1"/>
    <col min="2" max="2" width="19.42578125" style="1" customWidth="1"/>
    <col min="3" max="3" width="21.5703125" style="2" customWidth="1"/>
    <col min="4" max="4" width="20.5703125" style="2" customWidth="1"/>
    <col min="5" max="6" width="19.7109375" style="2" customWidth="1"/>
    <col min="7" max="7" width="18.42578125" customWidth="1"/>
    <col min="8" max="8" width="7.7109375" customWidth="1"/>
    <col min="9" max="9" width="7.42578125" customWidth="1"/>
    <col min="10" max="10" width="8.5703125" customWidth="1"/>
    <col min="15" max="15" width="36" customWidth="1"/>
    <col min="16" max="16" width="21.140625" customWidth="1"/>
    <col min="17" max="17" width="24.28515625" customWidth="1"/>
    <col min="18" max="18" width="11.7109375" customWidth="1"/>
    <col min="19" max="19" width="18.42578125" customWidth="1"/>
    <col min="20" max="20" width="14.5703125" customWidth="1"/>
  </cols>
  <sheetData>
    <row r="1" spans="1:20" ht="15.75" thickBot="1" x14ac:dyDescent="0.3">
      <c r="A1" s="58"/>
      <c r="B1" s="120" t="s">
        <v>42</v>
      </c>
      <c r="C1" s="56"/>
      <c r="D1" s="56"/>
      <c r="E1" s="56"/>
      <c r="F1" s="56"/>
      <c r="G1" s="57"/>
      <c r="H1" s="65"/>
      <c r="I1" s="65"/>
      <c r="J1" s="65"/>
      <c r="K1" s="65"/>
      <c r="L1" s="65"/>
      <c r="M1" s="65"/>
      <c r="N1" s="65"/>
      <c r="O1" s="65"/>
      <c r="P1" s="65"/>
      <c r="Q1" s="65"/>
      <c r="R1" s="57"/>
      <c r="S1" s="57"/>
      <c r="T1" s="61"/>
    </row>
    <row r="2" spans="1:20" ht="15.75" thickBot="1" x14ac:dyDescent="0.3">
      <c r="A2" s="59"/>
      <c r="B2" s="80" t="s">
        <v>10</v>
      </c>
      <c r="C2" s="81" t="s">
        <v>0</v>
      </c>
      <c r="D2" s="81" t="s">
        <v>1</v>
      </c>
      <c r="E2" s="81" t="s">
        <v>2</v>
      </c>
      <c r="F2" s="81" t="s">
        <v>3</v>
      </c>
      <c r="G2" s="82" t="s">
        <v>43</v>
      </c>
      <c r="H2" s="66"/>
      <c r="I2" s="154" t="s">
        <v>16</v>
      </c>
      <c r="J2" s="155"/>
      <c r="K2" s="155"/>
      <c r="L2" s="155"/>
      <c r="M2" s="155"/>
      <c r="N2" s="155"/>
      <c r="O2" s="155"/>
      <c r="P2" s="155"/>
      <c r="Q2" s="156"/>
      <c r="R2" s="93"/>
      <c r="S2" s="94"/>
      <c r="T2" s="59"/>
    </row>
    <row r="3" spans="1:20" ht="15.75" thickBot="1" x14ac:dyDescent="0.3">
      <c r="A3" s="59"/>
      <c r="B3" s="17" t="s">
        <v>4</v>
      </c>
      <c r="C3" s="83">
        <v>28</v>
      </c>
      <c r="D3" s="5">
        <v>1</v>
      </c>
      <c r="E3" s="5">
        <v>0</v>
      </c>
      <c r="F3" s="5">
        <v>0</v>
      </c>
      <c r="G3" s="18">
        <f>SUM(C3:F3)</f>
        <v>29</v>
      </c>
      <c r="H3" s="62"/>
      <c r="I3" s="157" t="s">
        <v>21</v>
      </c>
      <c r="J3" s="158"/>
      <c r="K3" s="158"/>
      <c r="L3" s="158"/>
      <c r="M3" s="158"/>
      <c r="N3" s="158"/>
      <c r="O3" s="158"/>
      <c r="P3" s="158"/>
      <c r="Q3" s="159"/>
      <c r="R3" s="95"/>
      <c r="S3" s="96"/>
      <c r="T3" s="59"/>
    </row>
    <row r="4" spans="1:20" ht="15.75" thickBot="1" x14ac:dyDescent="0.3">
      <c r="A4" s="59"/>
      <c r="B4" s="17" t="s">
        <v>5</v>
      </c>
      <c r="C4" s="5">
        <v>9</v>
      </c>
      <c r="D4" s="83">
        <v>39</v>
      </c>
      <c r="E4" s="5">
        <v>0</v>
      </c>
      <c r="F4" s="5">
        <v>8</v>
      </c>
      <c r="G4" s="18">
        <f t="shared" ref="G4:G7" si="0">SUM(C4:F4)</f>
        <v>56</v>
      </c>
      <c r="H4" s="62"/>
      <c r="I4" s="157" t="s">
        <v>20</v>
      </c>
      <c r="J4" s="158"/>
      <c r="K4" s="158"/>
      <c r="L4" s="158"/>
      <c r="M4" s="158"/>
      <c r="N4" s="158"/>
      <c r="O4" s="158"/>
      <c r="P4" s="158"/>
      <c r="Q4" s="159"/>
      <c r="R4" s="52"/>
      <c r="S4" s="51"/>
      <c r="T4" s="59"/>
    </row>
    <row r="5" spans="1:20" ht="15.75" thickBot="1" x14ac:dyDescent="0.3">
      <c r="A5" s="59"/>
      <c r="B5" s="17" t="s">
        <v>6</v>
      </c>
      <c r="C5" s="5">
        <v>0</v>
      </c>
      <c r="D5" s="5">
        <v>0</v>
      </c>
      <c r="E5" s="83">
        <v>40</v>
      </c>
      <c r="F5" s="5">
        <v>0</v>
      </c>
      <c r="G5" s="18">
        <f t="shared" si="0"/>
        <v>40</v>
      </c>
      <c r="H5" s="62"/>
      <c r="I5" s="157" t="s">
        <v>22</v>
      </c>
      <c r="J5" s="158"/>
      <c r="K5" s="158"/>
      <c r="L5" s="158"/>
      <c r="M5" s="158"/>
      <c r="N5" s="158"/>
      <c r="O5" s="158"/>
      <c r="P5" s="158"/>
      <c r="Q5" s="159"/>
      <c r="R5" s="52"/>
      <c r="S5" s="51"/>
      <c r="T5" s="59"/>
    </row>
    <row r="6" spans="1:20" ht="16.5" customHeight="1" thickBot="1" x14ac:dyDescent="0.3">
      <c r="A6" s="59"/>
      <c r="B6" s="77" t="s">
        <v>7</v>
      </c>
      <c r="C6" s="5">
        <v>0</v>
      </c>
      <c r="D6" s="5">
        <v>0</v>
      </c>
      <c r="E6" s="5">
        <v>0</v>
      </c>
      <c r="F6" s="83">
        <v>32</v>
      </c>
      <c r="G6" s="18">
        <f t="shared" si="0"/>
        <v>32</v>
      </c>
      <c r="H6" s="64"/>
      <c r="I6" s="163" t="s">
        <v>23</v>
      </c>
      <c r="J6" s="164"/>
      <c r="K6" s="164"/>
      <c r="L6" s="164"/>
      <c r="M6" s="164"/>
      <c r="N6" s="164"/>
      <c r="O6" s="164"/>
      <c r="P6" s="164"/>
      <c r="Q6" s="165"/>
      <c r="R6" s="97"/>
      <c r="S6" s="98"/>
      <c r="T6" s="59"/>
    </row>
    <row r="7" spans="1:20" ht="16.5" customHeight="1" thickBot="1" x14ac:dyDescent="0.3">
      <c r="A7" s="59"/>
      <c r="B7" s="89" t="s">
        <v>18</v>
      </c>
      <c r="C7" s="90">
        <v>40</v>
      </c>
      <c r="D7" s="78">
        <v>40</v>
      </c>
      <c r="E7" s="78">
        <v>40</v>
      </c>
      <c r="F7" s="91">
        <v>40</v>
      </c>
      <c r="G7" s="92">
        <f t="shared" si="0"/>
        <v>160</v>
      </c>
      <c r="H7" s="64"/>
      <c r="I7" s="163"/>
      <c r="J7" s="164"/>
      <c r="K7" s="164"/>
      <c r="L7" s="164"/>
      <c r="M7" s="164"/>
      <c r="N7" s="164"/>
      <c r="O7" s="164"/>
      <c r="P7" s="164"/>
      <c r="Q7" s="165"/>
      <c r="R7" s="72"/>
      <c r="S7" s="73"/>
      <c r="T7" s="59"/>
    </row>
    <row r="8" spans="1:20" ht="60" customHeight="1" thickBot="1" x14ac:dyDescent="0.3">
      <c r="A8" s="59"/>
      <c r="B8" s="142" t="s">
        <v>25</v>
      </c>
      <c r="C8" s="143"/>
      <c r="D8" s="143"/>
      <c r="E8" s="143"/>
      <c r="F8" s="143"/>
      <c r="G8" s="144"/>
      <c r="H8" s="88"/>
      <c r="I8" s="166" t="s">
        <v>24</v>
      </c>
      <c r="J8" s="167"/>
      <c r="K8" s="167"/>
      <c r="L8" s="167"/>
      <c r="M8" s="167"/>
      <c r="N8" s="167"/>
      <c r="O8" s="167"/>
      <c r="P8" s="167"/>
      <c r="Q8" s="168"/>
      <c r="R8" s="97"/>
      <c r="S8" s="98"/>
      <c r="T8" s="59"/>
    </row>
    <row r="9" spans="1:20" x14ac:dyDescent="0.25">
      <c r="A9" s="60"/>
      <c r="B9" s="121"/>
      <c r="C9" s="86"/>
      <c r="D9" s="86"/>
      <c r="E9" s="86"/>
      <c r="F9" s="86"/>
      <c r="G9" s="65"/>
      <c r="H9" s="76"/>
      <c r="I9" s="65"/>
      <c r="J9" s="65"/>
      <c r="K9" s="76"/>
      <c r="L9" s="76"/>
      <c r="M9" s="76"/>
      <c r="N9" s="76"/>
      <c r="O9" s="76"/>
      <c r="P9" s="76"/>
      <c r="Q9" s="76"/>
      <c r="R9" s="65"/>
      <c r="S9" s="65"/>
      <c r="T9" s="63"/>
    </row>
    <row r="10" spans="1:20" ht="15.75" thickBot="1" x14ac:dyDescent="0.3">
      <c r="A10" s="60"/>
      <c r="B10" s="122" t="s">
        <v>44</v>
      </c>
      <c r="C10" s="75"/>
      <c r="D10" s="75"/>
      <c r="E10" s="75"/>
      <c r="F10" s="75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76"/>
      <c r="R10" s="65"/>
      <c r="S10" s="65"/>
      <c r="T10" s="63"/>
    </row>
    <row r="11" spans="1:20" x14ac:dyDescent="0.25">
      <c r="A11" s="59"/>
      <c r="B11" s="160" t="s">
        <v>8</v>
      </c>
      <c r="C11" s="161"/>
      <c r="D11" s="161"/>
      <c r="E11" s="162"/>
      <c r="F11" s="68"/>
      <c r="G11" s="69"/>
      <c r="H11" s="70"/>
      <c r="I11" s="70"/>
      <c r="J11" s="70"/>
      <c r="K11" s="70"/>
      <c r="L11" s="70"/>
      <c r="M11" s="70"/>
      <c r="N11" s="70"/>
      <c r="O11" s="70"/>
      <c r="P11" s="71"/>
      <c r="Q11" s="60"/>
      <c r="R11" s="76"/>
      <c r="S11" s="76"/>
      <c r="T11" s="63"/>
    </row>
    <row r="12" spans="1:20" x14ac:dyDescent="0.25">
      <c r="A12" s="59"/>
      <c r="B12" s="9" t="s">
        <v>4</v>
      </c>
      <c r="C12" s="6">
        <f>D3+E3+F3</f>
        <v>1</v>
      </c>
      <c r="D12" s="6">
        <f>G3</f>
        <v>29</v>
      </c>
      <c r="E12" s="10">
        <f>C12/D12*100</f>
        <v>3.4482758620689653</v>
      </c>
      <c r="F12" s="21" t="s">
        <v>9</v>
      </c>
      <c r="G12" s="3"/>
      <c r="H12" s="4"/>
      <c r="I12" s="4"/>
      <c r="J12" s="4"/>
      <c r="K12" s="4"/>
      <c r="L12" s="4"/>
      <c r="M12" s="4"/>
      <c r="N12" s="4"/>
      <c r="O12" s="4"/>
      <c r="P12" s="22"/>
      <c r="Q12" s="60"/>
      <c r="R12" s="76"/>
      <c r="S12" s="76"/>
      <c r="T12" s="63"/>
    </row>
    <row r="13" spans="1:20" x14ac:dyDescent="0.25">
      <c r="A13" s="59"/>
      <c r="B13" s="11" t="s">
        <v>5</v>
      </c>
      <c r="C13" s="5">
        <f>C4+E4+F4</f>
        <v>17</v>
      </c>
      <c r="D13" s="6">
        <f>G4</f>
        <v>56</v>
      </c>
      <c r="E13" s="12">
        <f t="shared" ref="E13:E15" si="1">C13/D13*100</f>
        <v>30.357142857142854</v>
      </c>
      <c r="F13" s="21" t="s">
        <v>29</v>
      </c>
      <c r="G13" s="3"/>
      <c r="H13" s="4"/>
      <c r="I13" s="4"/>
      <c r="J13" s="4"/>
      <c r="K13" s="4"/>
      <c r="L13" s="4"/>
      <c r="M13" s="4"/>
      <c r="N13" s="4"/>
      <c r="O13" s="4"/>
      <c r="P13" s="22"/>
      <c r="Q13" s="60"/>
      <c r="R13" s="76"/>
      <c r="S13" s="76"/>
      <c r="T13" s="63"/>
    </row>
    <row r="14" spans="1:20" x14ac:dyDescent="0.25">
      <c r="A14" s="59"/>
      <c r="B14" s="11" t="s">
        <v>6</v>
      </c>
      <c r="C14" s="5">
        <f>C5+D5+F5</f>
        <v>0</v>
      </c>
      <c r="D14" s="6">
        <f>G5</f>
        <v>40</v>
      </c>
      <c r="E14" s="12">
        <f t="shared" si="1"/>
        <v>0</v>
      </c>
      <c r="F14" s="21"/>
      <c r="G14" s="3"/>
      <c r="H14" s="4"/>
      <c r="I14" s="4"/>
      <c r="J14" s="4"/>
      <c r="K14" s="4"/>
      <c r="L14" s="4"/>
      <c r="M14" s="4"/>
      <c r="N14" s="4"/>
      <c r="O14" s="4"/>
      <c r="P14" s="22"/>
      <c r="Q14" s="60"/>
      <c r="R14" s="76"/>
      <c r="S14" s="76"/>
      <c r="T14" s="63"/>
    </row>
    <row r="15" spans="1:20" ht="15.75" thickBot="1" x14ac:dyDescent="0.3">
      <c r="A15" s="59"/>
      <c r="B15" s="13" t="s">
        <v>7</v>
      </c>
      <c r="C15" s="14">
        <f>C6+D6+E6</f>
        <v>0</v>
      </c>
      <c r="D15" s="15">
        <f>G6</f>
        <v>32</v>
      </c>
      <c r="E15" s="16">
        <f t="shared" si="1"/>
        <v>0</v>
      </c>
      <c r="F15" s="23"/>
      <c r="G15" s="24"/>
      <c r="H15" s="25"/>
      <c r="I15" s="25"/>
      <c r="J15" s="25"/>
      <c r="K15" s="25"/>
      <c r="L15" s="25"/>
      <c r="M15" s="25"/>
      <c r="N15" s="25"/>
      <c r="O15" s="25"/>
      <c r="P15" s="26"/>
      <c r="Q15" s="60"/>
      <c r="R15" s="76"/>
      <c r="S15" s="76"/>
      <c r="T15" s="63"/>
    </row>
    <row r="16" spans="1:20" x14ac:dyDescent="0.25">
      <c r="A16" s="60"/>
      <c r="B16" s="123"/>
      <c r="C16" s="124"/>
      <c r="D16" s="124"/>
      <c r="E16" s="123"/>
      <c r="F16" s="125"/>
      <c r="G16" s="125"/>
      <c r="H16" s="126"/>
      <c r="I16" s="126"/>
      <c r="J16" s="126"/>
      <c r="K16" s="126"/>
      <c r="L16" s="126"/>
      <c r="M16" s="126"/>
      <c r="N16" s="126"/>
      <c r="O16" s="126"/>
      <c r="P16" s="127"/>
      <c r="Q16" s="60"/>
      <c r="R16" s="76"/>
      <c r="S16" s="76"/>
      <c r="T16" s="63"/>
    </row>
    <row r="17" spans="1:20" ht="15.75" thickBot="1" x14ac:dyDescent="0.3">
      <c r="A17" s="60"/>
      <c r="B17" s="128" t="s">
        <v>45</v>
      </c>
      <c r="C17" s="87"/>
      <c r="D17" s="87"/>
      <c r="E17" s="87"/>
      <c r="F17" s="87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63"/>
    </row>
    <row r="18" spans="1:20" x14ac:dyDescent="0.25">
      <c r="A18" s="59"/>
      <c r="B18" s="145" t="s">
        <v>11</v>
      </c>
      <c r="C18" s="146"/>
      <c r="D18" s="146"/>
      <c r="E18" s="147"/>
      <c r="F18" s="27"/>
      <c r="G18" s="28"/>
      <c r="H18" s="29"/>
      <c r="I18" s="29"/>
      <c r="J18" s="29"/>
      <c r="K18" s="29"/>
      <c r="L18" s="29"/>
      <c r="M18" s="29"/>
      <c r="N18" s="29"/>
      <c r="O18" s="29"/>
      <c r="P18" s="30"/>
      <c r="Q18" s="60"/>
      <c r="R18" s="76"/>
      <c r="S18" s="76"/>
      <c r="T18" s="63"/>
    </row>
    <row r="19" spans="1:20" x14ac:dyDescent="0.25">
      <c r="A19" s="59"/>
      <c r="B19" s="19" t="s">
        <v>4</v>
      </c>
      <c r="C19" s="5">
        <f>40-C3</f>
        <v>12</v>
      </c>
      <c r="D19" s="5">
        <v>40</v>
      </c>
      <c r="E19" s="12">
        <f>(12*100)/40</f>
        <v>30</v>
      </c>
      <c r="F19" s="21" t="s">
        <v>27</v>
      </c>
      <c r="G19" s="3"/>
      <c r="H19" s="4"/>
      <c r="I19" s="4"/>
      <c r="J19" s="4"/>
      <c r="K19" s="4"/>
      <c r="L19" s="4"/>
      <c r="M19" s="4"/>
      <c r="N19" s="4"/>
      <c r="O19" s="4"/>
      <c r="P19" s="22"/>
      <c r="Q19" s="60"/>
      <c r="R19" s="76"/>
      <c r="S19" s="76"/>
      <c r="T19" s="63"/>
    </row>
    <row r="20" spans="1:20" x14ac:dyDescent="0.25">
      <c r="A20" s="59"/>
      <c r="B20" s="19" t="s">
        <v>5</v>
      </c>
      <c r="C20" s="5">
        <f>40-D4</f>
        <v>1</v>
      </c>
      <c r="D20" s="5">
        <v>40</v>
      </c>
      <c r="E20" s="12">
        <f>(C20*100/40)</f>
        <v>2.5</v>
      </c>
      <c r="F20" s="21" t="s">
        <v>26</v>
      </c>
      <c r="G20" s="3"/>
      <c r="H20" s="4"/>
      <c r="I20" s="4"/>
      <c r="J20" s="4"/>
      <c r="K20" s="4"/>
      <c r="L20" s="4"/>
      <c r="M20" s="4"/>
      <c r="N20" s="4"/>
      <c r="O20" s="4"/>
      <c r="P20" s="22"/>
      <c r="Q20" s="60"/>
      <c r="R20" s="76"/>
      <c r="S20" s="76"/>
      <c r="T20" s="63"/>
    </row>
    <row r="21" spans="1:20" x14ac:dyDescent="0.25">
      <c r="A21" s="59"/>
      <c r="B21" s="19" t="s">
        <v>6</v>
      </c>
      <c r="C21" s="5">
        <f>40-E5</f>
        <v>0</v>
      </c>
      <c r="D21" s="5">
        <v>40</v>
      </c>
      <c r="E21" s="12">
        <v>0</v>
      </c>
      <c r="F21" s="21" t="s">
        <v>28</v>
      </c>
      <c r="G21" s="3"/>
      <c r="H21" s="4"/>
      <c r="I21" s="4"/>
      <c r="J21" s="4"/>
      <c r="K21" s="4"/>
      <c r="L21" s="4"/>
      <c r="M21" s="4"/>
      <c r="N21" s="4"/>
      <c r="O21" s="4"/>
      <c r="P21" s="22"/>
      <c r="Q21" s="60"/>
      <c r="R21" s="76"/>
      <c r="S21" s="76"/>
      <c r="T21" s="63"/>
    </row>
    <row r="22" spans="1:20" ht="15.75" thickBot="1" x14ac:dyDescent="0.3">
      <c r="A22" s="59"/>
      <c r="B22" s="20" t="s">
        <v>7</v>
      </c>
      <c r="C22" s="14">
        <f>40-F6</f>
        <v>8</v>
      </c>
      <c r="D22" s="14">
        <v>40</v>
      </c>
      <c r="E22" s="16">
        <f>(C22*100)/40</f>
        <v>20</v>
      </c>
      <c r="F22" s="23"/>
      <c r="G22" s="24"/>
      <c r="H22" s="25"/>
      <c r="I22" s="25"/>
      <c r="J22" s="25"/>
      <c r="K22" s="25"/>
      <c r="L22" s="25"/>
      <c r="M22" s="25"/>
      <c r="N22" s="25"/>
      <c r="O22" s="25"/>
      <c r="P22" s="26"/>
      <c r="Q22" s="60"/>
      <c r="R22" s="76"/>
      <c r="S22" s="76"/>
      <c r="T22" s="63"/>
    </row>
    <row r="23" spans="1:20" x14ac:dyDescent="0.25">
      <c r="A23" s="60"/>
      <c r="B23" s="124"/>
      <c r="C23" s="124"/>
      <c r="D23" s="124"/>
      <c r="E23" s="123"/>
      <c r="F23" s="125"/>
      <c r="G23" s="125"/>
      <c r="H23" s="126"/>
      <c r="I23" s="126"/>
      <c r="J23" s="126"/>
      <c r="K23" s="126"/>
      <c r="L23" s="126"/>
      <c r="M23" s="126"/>
      <c r="N23" s="126"/>
      <c r="O23" s="126"/>
      <c r="P23" s="126"/>
      <c r="Q23" s="76"/>
      <c r="R23" s="76"/>
      <c r="S23" s="76"/>
      <c r="T23" s="63"/>
    </row>
    <row r="24" spans="1:20" ht="15.75" thickBot="1" x14ac:dyDescent="0.3">
      <c r="A24" s="60"/>
      <c r="B24" s="122" t="s">
        <v>46</v>
      </c>
      <c r="C24" s="74"/>
      <c r="D24" s="74"/>
      <c r="E24" s="74"/>
      <c r="F24" s="74"/>
      <c r="G24" s="74"/>
      <c r="H24" s="67"/>
      <c r="I24" s="67"/>
      <c r="J24" s="67"/>
      <c r="K24" s="67"/>
      <c r="L24" s="67"/>
      <c r="M24" s="67"/>
      <c r="N24" s="67"/>
      <c r="O24" s="67"/>
      <c r="P24" s="67"/>
      <c r="Q24" s="76"/>
      <c r="R24" s="76"/>
      <c r="S24" s="76"/>
      <c r="T24" s="63"/>
    </row>
    <row r="25" spans="1:20" ht="15.75" x14ac:dyDescent="0.25">
      <c r="A25" s="59"/>
      <c r="B25" s="148" t="s">
        <v>12</v>
      </c>
      <c r="C25" s="149"/>
      <c r="D25" s="149"/>
      <c r="E25" s="150"/>
      <c r="F25" s="32"/>
      <c r="G25" s="28"/>
      <c r="H25" s="33"/>
      <c r="I25" s="29"/>
      <c r="J25" s="29"/>
      <c r="K25" s="29"/>
      <c r="L25" s="29"/>
      <c r="M25" s="29"/>
      <c r="N25" s="29"/>
      <c r="O25" s="29"/>
      <c r="P25" s="30"/>
      <c r="Q25" s="60"/>
      <c r="R25" s="76"/>
      <c r="S25" s="76"/>
      <c r="T25" s="63"/>
    </row>
    <row r="26" spans="1:20" ht="15.75" x14ac:dyDescent="0.25">
      <c r="A26" s="59"/>
      <c r="B26" s="53" t="s">
        <v>4</v>
      </c>
      <c r="C26" s="7">
        <f>C3</f>
        <v>28</v>
      </c>
      <c r="D26" s="5">
        <v>40</v>
      </c>
      <c r="E26" s="12">
        <f>C26/D26*100</f>
        <v>70</v>
      </c>
      <c r="F26" s="34" t="s">
        <v>14</v>
      </c>
      <c r="G26" s="3"/>
      <c r="H26" s="8"/>
      <c r="I26" s="4"/>
      <c r="J26" s="4"/>
      <c r="K26" s="4"/>
      <c r="L26" s="4"/>
      <c r="M26" s="4"/>
      <c r="N26" s="4"/>
      <c r="O26" s="4"/>
      <c r="P26" s="22"/>
      <c r="Q26" s="60"/>
      <c r="R26" s="76"/>
      <c r="S26" s="76"/>
      <c r="T26" s="63"/>
    </row>
    <row r="27" spans="1:20" x14ac:dyDescent="0.25">
      <c r="A27" s="59"/>
      <c r="B27" s="53" t="s">
        <v>5</v>
      </c>
      <c r="C27" s="7">
        <f>D4</f>
        <v>39</v>
      </c>
      <c r="D27" s="5">
        <v>40</v>
      </c>
      <c r="E27" s="12">
        <f t="shared" ref="E27:E29" si="2">C27/D27*100</f>
        <v>97.5</v>
      </c>
      <c r="F27" s="151" t="s">
        <v>34</v>
      </c>
      <c r="G27" s="152"/>
      <c r="H27" s="152"/>
      <c r="I27" s="152"/>
      <c r="J27" s="152"/>
      <c r="K27" s="152"/>
      <c r="L27" s="152"/>
      <c r="M27" s="152"/>
      <c r="N27" s="152"/>
      <c r="O27" s="152"/>
      <c r="P27" s="153"/>
      <c r="Q27" s="60"/>
      <c r="R27" s="76"/>
      <c r="S27" s="76"/>
      <c r="T27" s="63"/>
    </row>
    <row r="28" spans="1:20" x14ac:dyDescent="0.25">
      <c r="A28" s="59"/>
      <c r="B28" s="53" t="s">
        <v>6</v>
      </c>
      <c r="C28" s="7">
        <f>E5</f>
        <v>40</v>
      </c>
      <c r="D28" s="5">
        <v>40</v>
      </c>
      <c r="E28" s="12">
        <f t="shared" si="2"/>
        <v>100</v>
      </c>
      <c r="F28" s="151" t="s">
        <v>30</v>
      </c>
      <c r="G28" s="152"/>
      <c r="H28" s="152"/>
      <c r="I28" s="152"/>
      <c r="J28" s="152"/>
      <c r="K28" s="152"/>
      <c r="L28" s="152"/>
      <c r="M28" s="152"/>
      <c r="N28" s="152"/>
      <c r="O28" s="152"/>
      <c r="P28" s="153"/>
      <c r="Q28" s="60"/>
      <c r="R28" s="76"/>
      <c r="S28" s="76"/>
      <c r="T28" s="63"/>
    </row>
    <row r="29" spans="1:20" ht="15.75" thickBot="1" x14ac:dyDescent="0.3">
      <c r="A29" s="59"/>
      <c r="B29" s="54" t="s">
        <v>7</v>
      </c>
      <c r="C29" s="31">
        <f>F6</f>
        <v>32</v>
      </c>
      <c r="D29" s="14">
        <v>40</v>
      </c>
      <c r="E29" s="16">
        <f t="shared" si="2"/>
        <v>80</v>
      </c>
      <c r="F29" s="35"/>
      <c r="G29" s="24"/>
      <c r="H29" s="25"/>
      <c r="I29" s="25"/>
      <c r="J29" s="25"/>
      <c r="K29" s="25"/>
      <c r="L29" s="25"/>
      <c r="M29" s="25"/>
      <c r="N29" s="25"/>
      <c r="O29" s="25"/>
      <c r="P29" s="26"/>
      <c r="Q29" s="60"/>
      <c r="R29" s="76"/>
      <c r="S29" s="76"/>
      <c r="T29" s="63"/>
    </row>
    <row r="30" spans="1:20" x14ac:dyDescent="0.25">
      <c r="A30" s="60"/>
      <c r="B30" s="129"/>
      <c r="C30" s="130"/>
      <c r="D30" s="124"/>
      <c r="E30" s="123"/>
      <c r="F30" s="131"/>
      <c r="G30" s="125"/>
      <c r="H30" s="126"/>
      <c r="I30" s="126"/>
      <c r="J30" s="126"/>
      <c r="K30" s="126"/>
      <c r="L30" s="126"/>
      <c r="M30" s="126"/>
      <c r="N30" s="126"/>
      <c r="O30" s="126"/>
      <c r="P30" s="126"/>
      <c r="Q30" s="76"/>
      <c r="R30" s="76"/>
      <c r="S30" s="76"/>
      <c r="T30" s="63"/>
    </row>
    <row r="31" spans="1:20" ht="15.75" thickBot="1" x14ac:dyDescent="0.3">
      <c r="A31" s="60"/>
      <c r="B31" s="122" t="s">
        <v>47</v>
      </c>
      <c r="C31" s="74"/>
      <c r="D31" s="74"/>
      <c r="E31" s="74"/>
      <c r="F31" s="132"/>
      <c r="G31" s="132"/>
      <c r="H31" s="133"/>
      <c r="I31" s="133"/>
      <c r="J31" s="133"/>
      <c r="K31" s="133"/>
      <c r="L31" s="133"/>
      <c r="M31" s="133"/>
      <c r="N31" s="133"/>
      <c r="O31" s="133"/>
      <c r="P31" s="133"/>
      <c r="Q31" s="76"/>
      <c r="R31" s="76"/>
      <c r="S31" s="76"/>
      <c r="T31" s="63"/>
    </row>
    <row r="32" spans="1:20" x14ac:dyDescent="0.25">
      <c r="A32" s="59"/>
      <c r="B32" s="148" t="s">
        <v>13</v>
      </c>
      <c r="C32" s="149"/>
      <c r="D32" s="149"/>
      <c r="E32" s="150"/>
      <c r="F32" s="36"/>
      <c r="G32" s="37"/>
      <c r="H32" s="38"/>
      <c r="I32" s="38"/>
      <c r="J32" s="38"/>
      <c r="K32" s="38"/>
      <c r="L32" s="38"/>
      <c r="M32" s="38"/>
      <c r="N32" s="38"/>
      <c r="O32" s="38"/>
      <c r="P32" s="39"/>
      <c r="Q32" s="60"/>
      <c r="R32" s="76"/>
      <c r="S32" s="76"/>
      <c r="T32" s="63"/>
    </row>
    <row r="33" spans="1:20" ht="15.75" x14ac:dyDescent="0.25">
      <c r="A33" s="59"/>
      <c r="B33" s="53" t="s">
        <v>4</v>
      </c>
      <c r="C33" s="7">
        <f>C3</f>
        <v>28</v>
      </c>
      <c r="D33" s="5">
        <f>G3</f>
        <v>29</v>
      </c>
      <c r="E33" s="12">
        <f>C33/D33*100</f>
        <v>96.551724137931032</v>
      </c>
      <c r="F33" s="45" t="s">
        <v>15</v>
      </c>
      <c r="G33" s="41"/>
      <c r="H33" s="42"/>
      <c r="I33" s="43"/>
      <c r="J33" s="43"/>
      <c r="K33" s="43"/>
      <c r="L33" s="43"/>
      <c r="M33" s="43"/>
      <c r="N33" s="43"/>
      <c r="O33" s="43"/>
      <c r="P33" s="44"/>
      <c r="Q33" s="60"/>
      <c r="R33" s="76"/>
      <c r="S33" s="76"/>
      <c r="T33" s="63"/>
    </row>
    <row r="34" spans="1:20" x14ac:dyDescent="0.25">
      <c r="A34" s="59"/>
      <c r="B34" s="53" t="s">
        <v>5</v>
      </c>
      <c r="C34" s="7">
        <f>D4</f>
        <v>39</v>
      </c>
      <c r="D34" s="5">
        <f>G4</f>
        <v>56</v>
      </c>
      <c r="E34" s="12">
        <f t="shared" ref="E34:E36" si="3">C34/D34*100</f>
        <v>69.642857142857139</v>
      </c>
      <c r="F34" s="40" t="s">
        <v>33</v>
      </c>
      <c r="G34" s="41"/>
      <c r="H34" s="43"/>
      <c r="I34" s="43"/>
      <c r="J34" s="43"/>
      <c r="K34" s="43"/>
      <c r="L34" s="43"/>
      <c r="M34" s="43"/>
      <c r="N34" s="43"/>
      <c r="O34" s="43"/>
      <c r="P34" s="44"/>
      <c r="Q34" s="60"/>
      <c r="R34" s="76"/>
      <c r="S34" s="76"/>
      <c r="T34" s="63"/>
    </row>
    <row r="35" spans="1:20" x14ac:dyDescent="0.25">
      <c r="A35" s="59"/>
      <c r="B35" s="53" t="s">
        <v>6</v>
      </c>
      <c r="C35" s="7">
        <f>E5</f>
        <v>40</v>
      </c>
      <c r="D35" s="5">
        <f>G5</f>
        <v>40</v>
      </c>
      <c r="E35" s="12">
        <f t="shared" si="3"/>
        <v>100</v>
      </c>
      <c r="F35" s="40"/>
      <c r="G35" s="41"/>
      <c r="H35" s="43"/>
      <c r="I35" s="43"/>
      <c r="J35" s="43"/>
      <c r="K35" s="43"/>
      <c r="L35" s="43"/>
      <c r="M35" s="43"/>
      <c r="N35" s="43"/>
      <c r="O35" s="43"/>
      <c r="P35" s="44"/>
      <c r="Q35" s="60"/>
      <c r="R35" s="76"/>
      <c r="S35" s="76"/>
      <c r="T35" s="63"/>
    </row>
    <row r="36" spans="1:20" ht="15.75" thickBot="1" x14ac:dyDescent="0.3">
      <c r="A36" s="59"/>
      <c r="B36" s="54" t="s">
        <v>7</v>
      </c>
      <c r="C36" s="31">
        <f>F6</f>
        <v>32</v>
      </c>
      <c r="D36" s="14">
        <f>G6</f>
        <v>32</v>
      </c>
      <c r="E36" s="16">
        <f t="shared" si="3"/>
        <v>100</v>
      </c>
      <c r="F36" s="46"/>
      <c r="G36" s="47"/>
      <c r="H36" s="48"/>
      <c r="I36" s="48"/>
      <c r="J36" s="48"/>
      <c r="K36" s="48"/>
      <c r="L36" s="48"/>
      <c r="M36" s="48"/>
      <c r="N36" s="48"/>
      <c r="O36" s="48"/>
      <c r="P36" s="49"/>
      <c r="Q36" s="60"/>
      <c r="R36" s="76"/>
      <c r="S36" s="76"/>
      <c r="T36" s="63"/>
    </row>
    <row r="37" spans="1:20" ht="15.75" thickBot="1" x14ac:dyDescent="0.3">
      <c r="A37" s="60"/>
      <c r="B37" s="55"/>
      <c r="C37" s="56"/>
      <c r="D37" s="86"/>
      <c r="E37" s="86"/>
      <c r="F37" s="86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76"/>
      <c r="R37" s="76"/>
      <c r="S37" s="76"/>
      <c r="T37" s="63"/>
    </row>
    <row r="38" spans="1:20" ht="16.5" thickBot="1" x14ac:dyDescent="0.3">
      <c r="A38" s="59"/>
      <c r="B38" s="84" t="s">
        <v>17</v>
      </c>
      <c r="C38" s="119">
        <f>SUM(C3,D4,E5,F6)/G7</f>
        <v>0.86875000000000002</v>
      </c>
      <c r="D38" s="99" t="s">
        <v>32</v>
      </c>
      <c r="E38" s="87" t="s">
        <v>41</v>
      </c>
      <c r="F38" s="87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63"/>
    </row>
    <row r="39" spans="1:20" ht="16.5" thickBot="1" x14ac:dyDescent="0.3">
      <c r="A39" s="59"/>
      <c r="B39" s="137" t="s">
        <v>19</v>
      </c>
      <c r="C39" s="138">
        <f>((G7*(SUM(C3+D4+E5+F6)))-((G3*C7)+(G4+D7)+(G5+E7)+(G6*F7)))/((G7^2)-((G3*C7)+(G4+D7)+(G5+E7)+(G6*F7)))</f>
        <v>0.85381134702401673</v>
      </c>
      <c r="D39" s="99" t="s">
        <v>31</v>
      </c>
      <c r="E39" s="87" t="s">
        <v>41</v>
      </c>
      <c r="F39" s="87"/>
      <c r="G39" s="76"/>
      <c r="H39" s="76"/>
      <c r="I39" s="76"/>
      <c r="J39" t="s">
        <v>49</v>
      </c>
      <c r="K39" s="76"/>
      <c r="L39" s="76"/>
      <c r="M39" s="76"/>
      <c r="N39" s="76"/>
      <c r="O39" s="76"/>
      <c r="P39" s="76"/>
      <c r="Q39" s="76"/>
      <c r="R39" s="76"/>
      <c r="S39" s="76"/>
      <c r="T39" s="63"/>
    </row>
    <row r="40" spans="1:20" x14ac:dyDescent="0.25">
      <c r="A40" s="60"/>
      <c r="B40" s="85"/>
      <c r="C40" s="86"/>
      <c r="D40" s="87"/>
      <c r="E40" s="87"/>
      <c r="F40" s="87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63"/>
    </row>
    <row r="41" spans="1:20" ht="15.75" thickBot="1" x14ac:dyDescent="0.3">
      <c r="A41" s="60"/>
      <c r="B41" s="122" t="s">
        <v>48</v>
      </c>
      <c r="C41" s="75"/>
      <c r="D41" s="75"/>
      <c r="E41" s="75"/>
      <c r="F41" s="75"/>
      <c r="G41" s="67"/>
      <c r="H41" s="67"/>
      <c r="I41" s="67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63"/>
    </row>
    <row r="42" spans="1:20" ht="19.5" thickBot="1" x14ac:dyDescent="0.35">
      <c r="A42" s="59"/>
      <c r="B42" s="139" t="s">
        <v>39</v>
      </c>
      <c r="C42" s="140"/>
      <c r="D42" s="140"/>
      <c r="E42" s="140"/>
      <c r="F42" s="140"/>
      <c r="G42" s="140"/>
      <c r="H42" s="140"/>
      <c r="I42" s="141"/>
      <c r="J42" s="60"/>
      <c r="K42" s="76"/>
      <c r="L42" s="76"/>
      <c r="M42" s="76"/>
      <c r="N42" s="76"/>
      <c r="O42" s="76"/>
      <c r="P42" s="76"/>
      <c r="Q42" s="63"/>
    </row>
    <row r="43" spans="1:20" x14ac:dyDescent="0.25">
      <c r="A43" s="59"/>
      <c r="B43" s="80" t="s">
        <v>10</v>
      </c>
      <c r="C43" s="81" t="s">
        <v>0</v>
      </c>
      <c r="D43" s="81" t="s">
        <v>1</v>
      </c>
      <c r="E43" s="81" t="s">
        <v>2</v>
      </c>
      <c r="F43" s="102" t="s">
        <v>3</v>
      </c>
      <c r="G43" s="107" t="s">
        <v>18</v>
      </c>
      <c r="H43" s="105" t="s">
        <v>35</v>
      </c>
      <c r="I43" s="82" t="s">
        <v>36</v>
      </c>
      <c r="J43" s="60"/>
      <c r="K43" s="76"/>
      <c r="L43" s="76"/>
      <c r="M43" s="76"/>
      <c r="N43" s="76"/>
      <c r="O43" s="76"/>
      <c r="P43" s="76"/>
      <c r="Q43" s="63"/>
    </row>
    <row r="44" spans="1:20" x14ac:dyDescent="0.25">
      <c r="A44" s="59"/>
      <c r="B44" s="17" t="s">
        <v>4</v>
      </c>
      <c r="C44" s="83">
        <v>28</v>
      </c>
      <c r="D44" s="5">
        <v>1</v>
      </c>
      <c r="E44" s="5">
        <v>0</v>
      </c>
      <c r="F44" s="50">
        <v>0</v>
      </c>
      <c r="G44" s="108">
        <f>SUM(C44:F44)</f>
        <v>29</v>
      </c>
      <c r="H44" s="11">
        <f>((D44+E44+F44)/G44)*100</f>
        <v>3.4482758620689653</v>
      </c>
      <c r="I44" s="12">
        <f>(C44/G44)*100</f>
        <v>96.551724137931032</v>
      </c>
      <c r="J44" s="60"/>
      <c r="K44" s="76"/>
      <c r="L44" s="76"/>
      <c r="M44" s="76"/>
      <c r="N44" s="76"/>
      <c r="O44" s="76"/>
      <c r="P44" s="76"/>
      <c r="Q44" s="63"/>
    </row>
    <row r="45" spans="1:20" x14ac:dyDescent="0.25">
      <c r="A45" s="59"/>
      <c r="B45" s="17" t="s">
        <v>5</v>
      </c>
      <c r="C45" s="5">
        <v>9</v>
      </c>
      <c r="D45" s="83">
        <v>39</v>
      </c>
      <c r="E45" s="5">
        <v>0</v>
      </c>
      <c r="F45" s="50">
        <v>8</v>
      </c>
      <c r="G45" s="108">
        <f t="shared" ref="G45:G48" si="4">SUM(C45:F45)</f>
        <v>56</v>
      </c>
      <c r="H45" s="11">
        <f>((C45+E45+F45)/G45)*100</f>
        <v>30.357142857142854</v>
      </c>
      <c r="I45" s="12">
        <f>(D45/G45)*100</f>
        <v>69.642857142857139</v>
      </c>
      <c r="J45" s="60"/>
      <c r="K45" s="76"/>
      <c r="L45" s="76"/>
      <c r="M45" s="76"/>
      <c r="N45" s="76"/>
      <c r="O45" s="76"/>
      <c r="P45" s="76"/>
      <c r="Q45" s="63"/>
    </row>
    <row r="46" spans="1:20" x14ac:dyDescent="0.25">
      <c r="A46" s="59"/>
      <c r="B46" s="17" t="s">
        <v>6</v>
      </c>
      <c r="C46" s="5">
        <v>0</v>
      </c>
      <c r="D46" s="5">
        <v>0</v>
      </c>
      <c r="E46" s="83">
        <v>40</v>
      </c>
      <c r="F46" s="50">
        <v>0</v>
      </c>
      <c r="G46" s="108">
        <f t="shared" si="4"/>
        <v>40</v>
      </c>
      <c r="H46" s="11">
        <f>((C46+D46+F46)/G46)*100</f>
        <v>0</v>
      </c>
      <c r="I46" s="12">
        <f>(E46/G46)*100</f>
        <v>100</v>
      </c>
      <c r="J46" s="60"/>
      <c r="K46" s="76"/>
      <c r="L46" s="76"/>
      <c r="M46" s="76"/>
      <c r="N46" s="76"/>
      <c r="O46" s="76"/>
      <c r="P46" s="76"/>
      <c r="Q46" s="63"/>
    </row>
    <row r="47" spans="1:20" x14ac:dyDescent="0.25">
      <c r="A47" s="59"/>
      <c r="B47" s="17" t="s">
        <v>7</v>
      </c>
      <c r="C47" s="5">
        <v>0</v>
      </c>
      <c r="D47" s="5">
        <v>0</v>
      </c>
      <c r="E47" s="5">
        <v>0</v>
      </c>
      <c r="F47" s="103">
        <v>32</v>
      </c>
      <c r="G47" s="108">
        <f t="shared" si="4"/>
        <v>32</v>
      </c>
      <c r="H47" s="11">
        <f>((C47+D47+E47)/G47)*100</f>
        <v>0</v>
      </c>
      <c r="I47" s="12">
        <f>(F47/G47)*100</f>
        <v>100</v>
      </c>
      <c r="J47" s="60"/>
      <c r="K47" s="76"/>
      <c r="L47" s="76"/>
      <c r="M47" s="76"/>
      <c r="N47" s="76"/>
      <c r="O47" s="76"/>
      <c r="P47" s="76"/>
      <c r="Q47" s="63"/>
    </row>
    <row r="48" spans="1:20" ht="15.75" thickBot="1" x14ac:dyDescent="0.3">
      <c r="A48" s="59"/>
      <c r="B48" s="79" t="s">
        <v>18</v>
      </c>
      <c r="C48" s="14">
        <v>40</v>
      </c>
      <c r="D48" s="14">
        <v>40</v>
      </c>
      <c r="E48" s="14">
        <v>40</v>
      </c>
      <c r="F48" s="104">
        <v>40</v>
      </c>
      <c r="G48" s="109">
        <f t="shared" si="4"/>
        <v>160</v>
      </c>
      <c r="H48" s="106"/>
      <c r="I48" s="100"/>
      <c r="J48" s="60"/>
      <c r="K48" s="76"/>
      <c r="L48" s="76"/>
      <c r="M48" s="76"/>
      <c r="N48" s="76"/>
      <c r="O48" s="76"/>
      <c r="P48" s="76"/>
      <c r="Q48" s="63"/>
    </row>
    <row r="49" spans="1:17" ht="15.75" thickBot="1" x14ac:dyDescent="0.3">
      <c r="A49" s="59"/>
      <c r="B49" s="101" t="s">
        <v>37</v>
      </c>
      <c r="C49" s="110">
        <f>((C48-C44)*100)/40</f>
        <v>30</v>
      </c>
      <c r="D49" s="110">
        <f>((D48-D45)*100)/D48</f>
        <v>2.5</v>
      </c>
      <c r="E49" s="110">
        <f>((E48-E46)*100)/E48</f>
        <v>0</v>
      </c>
      <c r="F49" s="110">
        <f>((F48-F47)*100)/F48</f>
        <v>20</v>
      </c>
      <c r="G49" s="111"/>
      <c r="H49" s="115">
        <f>(C44+D45+E46+F47)/G48</f>
        <v>0.86875000000000002</v>
      </c>
      <c r="I49" s="116" t="s">
        <v>40</v>
      </c>
      <c r="J49" s="60"/>
      <c r="K49" s="76"/>
      <c r="L49" s="76"/>
      <c r="M49" s="76"/>
      <c r="N49" s="76"/>
      <c r="O49" s="76"/>
      <c r="P49" s="76"/>
      <c r="Q49" s="63"/>
    </row>
    <row r="50" spans="1:17" ht="15.75" thickBot="1" x14ac:dyDescent="0.3">
      <c r="A50" s="59"/>
      <c r="B50" s="20" t="s">
        <v>38</v>
      </c>
      <c r="C50" s="112">
        <f>(C44/C48)*100</f>
        <v>70</v>
      </c>
      <c r="D50" s="112">
        <f>(D45/D48)*100</f>
        <v>97.5</v>
      </c>
      <c r="E50" s="112">
        <f>(E46/E48)*100</f>
        <v>100</v>
      </c>
      <c r="F50" s="113">
        <f>(F47/F48)*100</f>
        <v>80</v>
      </c>
      <c r="G50" s="114"/>
      <c r="H50" s="117" t="s">
        <v>19</v>
      </c>
      <c r="I50" s="118">
        <f>((G48*(SUM(C44+D45+E46+F47)))-((G44*C48)+(G45+D48)+(G46+E48)+(G47*F48)))/((G48^2)-((G44*C48)+(G45+D48)+(G46+E48)+(G47*F48)))</f>
        <v>0.85381134702401673</v>
      </c>
      <c r="J50" s="60"/>
      <c r="K50" s="76"/>
      <c r="L50" s="76"/>
      <c r="M50" s="76"/>
      <c r="N50" s="76"/>
      <c r="O50" s="76"/>
      <c r="P50" s="76"/>
      <c r="Q50" s="63"/>
    </row>
    <row r="51" spans="1:17" x14ac:dyDescent="0.25">
      <c r="A51" s="60"/>
      <c r="B51" s="121"/>
      <c r="C51" s="86"/>
      <c r="D51" s="86"/>
      <c r="E51" s="86"/>
      <c r="F51" s="86"/>
      <c r="G51" s="65"/>
      <c r="H51" s="65"/>
      <c r="I51" s="65"/>
      <c r="J51" s="76"/>
      <c r="K51" s="76"/>
      <c r="L51" s="76"/>
      <c r="M51" s="76"/>
      <c r="N51" s="76"/>
      <c r="O51" s="76"/>
      <c r="P51" s="76"/>
      <c r="Q51" s="63"/>
    </row>
    <row r="52" spans="1:17" x14ac:dyDescent="0.25">
      <c r="A52" s="60"/>
      <c r="B52" s="134"/>
      <c r="C52" s="87"/>
      <c r="D52" s="87"/>
      <c r="E52" s="87"/>
      <c r="F52" s="87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63"/>
    </row>
    <row r="53" spans="1:17" x14ac:dyDescent="0.25">
      <c r="A53" s="60"/>
      <c r="B53" s="134"/>
      <c r="C53" s="87"/>
      <c r="D53" s="87"/>
      <c r="E53" s="87"/>
      <c r="F53" s="87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63"/>
    </row>
    <row r="54" spans="1:17" x14ac:dyDescent="0.25">
      <c r="A54" s="60"/>
      <c r="B54" s="134"/>
      <c r="C54" s="87"/>
      <c r="D54" s="87"/>
      <c r="E54" s="87"/>
      <c r="F54" s="87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63"/>
    </row>
    <row r="55" spans="1:17" x14ac:dyDescent="0.25">
      <c r="A55" s="60"/>
      <c r="B55" s="134"/>
      <c r="C55" s="87"/>
      <c r="D55" s="87"/>
      <c r="E55" s="87"/>
      <c r="F55" s="87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63"/>
    </row>
    <row r="56" spans="1:17" x14ac:dyDescent="0.25">
      <c r="A56" s="135"/>
      <c r="B56" s="74"/>
      <c r="C56" s="75"/>
      <c r="D56" s="75"/>
      <c r="E56" s="75"/>
      <c r="F56" s="75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136"/>
    </row>
  </sheetData>
  <mergeCells count="15">
    <mergeCell ref="I2:Q2"/>
    <mergeCell ref="I3:Q3"/>
    <mergeCell ref="I4:Q4"/>
    <mergeCell ref="I5:Q5"/>
    <mergeCell ref="B11:E11"/>
    <mergeCell ref="I6:Q6"/>
    <mergeCell ref="I7:Q7"/>
    <mergeCell ref="I8:Q8"/>
    <mergeCell ref="B42:I42"/>
    <mergeCell ref="B8:G8"/>
    <mergeCell ref="B18:E18"/>
    <mergeCell ref="B25:E25"/>
    <mergeCell ref="F28:P28"/>
    <mergeCell ref="F27:P27"/>
    <mergeCell ref="B32:E32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Export_Output_pivot_3</vt:lpstr>
      <vt:lpstr>Databaza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Onačillová</cp:lastModifiedBy>
  <dcterms:created xsi:type="dcterms:W3CDTF">2017-10-17T10:35:05Z</dcterms:created>
  <dcterms:modified xsi:type="dcterms:W3CDTF">2022-04-14T10:06:18Z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d2a7d69f-9865-4fdf-98a7-00c57d186a4c</vt:lpwstr>
  </property>
</Properties>
</file>